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grobbelj.ANR\Documents\Meat\"/>
    </mc:Choice>
  </mc:AlternateContent>
  <xr:revisionPtr revIDLastSave="0" documentId="13_ncr:1_{11BB0CE3-D5D2-4EF5-9513-9EA63F832DF2}" xr6:coauthVersionLast="45" xr6:coauthVersionMax="45" xr10:uidLastSave="{00000000-0000-0000-0000-000000000000}"/>
  <bookViews>
    <workbookView xWindow="-110" yWindow="-110" windowWidth="19420" windowHeight="10420" activeTab="2" xr2:uid="{00000000-000D-0000-FFFF-FFFF00000000}"/>
  </bookViews>
  <sheets>
    <sheet name="About" sheetId="3" r:id="rId1"/>
    <sheet name="Introduction and Instructions" sheetId="2" r:id="rId2"/>
    <sheet name="Pricing Worksheet" sheetId="1" r:id="rId3"/>
    <sheet name="Sheet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C19" i="1" l="1"/>
  <c r="C21" i="1" s="1"/>
  <c r="D17" i="1"/>
  <c r="F13" i="1"/>
  <c r="D13" i="1"/>
  <c r="D21" i="1"/>
  <c r="D34" i="1" s="1"/>
  <c r="D32" i="1"/>
  <c r="D37" i="1" s="1"/>
  <c r="D22" i="1" l="1"/>
  <c r="D24" i="1" s="1"/>
  <c r="D25" i="1"/>
  <c r="C22" i="1"/>
  <c r="C24" i="1" s="1"/>
  <c r="C25" i="1"/>
  <c r="D35" i="1" l="1"/>
  <c r="D38" i="1" l="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60 lb carcass weight of a lamb and an estimated 50% dressing percentage. 60/.50 = 120 lb live weight</t>
        </r>
      </text>
    </comment>
  </commentList>
</comments>
</file>

<file path=xl/sharedStrings.xml><?xml version="1.0" encoding="utf-8"?>
<sst xmlns="http://schemas.openxmlformats.org/spreadsheetml/2006/main" count="114" uniqueCount="92">
  <si>
    <t>Your Numbers</t>
  </si>
  <si>
    <t>%</t>
  </si>
  <si>
    <t>lb</t>
  </si>
  <si>
    <t>carcass weight X agreed on price</t>
  </si>
  <si>
    <t>final carcass price / estimated live weight</t>
  </si>
  <si>
    <t>carcass weight x carcass yield percent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</si>
  <si>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</si>
  <si>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</si>
  <si>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</si>
  <si>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</si>
  <si>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</si>
  <si>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</si>
  <si>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</si>
  <si>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</si>
  <si>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</si>
  <si>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Introduction</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</si>
  <si>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</si>
  <si>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</si>
  <si>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</si>
  <si>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</si>
  <si>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</si>
  <si>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</si>
  <si>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</si>
  <si>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</si>
  <si>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</si>
  <si>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</si>
  <si>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</si>
  <si>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</si>
  <si>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</si>
  <si>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</si>
  <si>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</si>
  <si>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</si>
  <si>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Total packaged carcass value</t>
  </si>
  <si>
    <t>Final packaged price per lb of retail product</t>
  </si>
  <si>
    <t>est pounds take-home x current retail Choice beef price</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</si>
  <si>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</si>
  <si>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</si>
  <si>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</si>
  <si>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</si>
  <si>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</si>
  <si>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</si>
  <si>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</si>
  <si>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</si>
  <si>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</si>
  <si>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</si>
  <si>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</si>
  <si>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</si>
  <si>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</si>
  <si>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</si>
  <si>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</si>
  <si>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</si>
  <si>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</si>
  <si>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</si>
  <si>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</si>
  <si>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can be found at</t>
  </si>
  <si>
    <t>enter value from number generated in other section</t>
  </si>
  <si>
    <t>cost of time and other expenses</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</si>
  <si>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</si>
  <si>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</si>
  <si>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</si>
  <si>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t>after accounting for all costs</t>
  </si>
  <si>
    <t xml:space="preserve">Management </t>
  </si>
  <si>
    <t>Transportation and marketing</t>
  </si>
  <si>
    <t>Other costs</t>
  </si>
  <si>
    <t>http://msue.anr.msu.edu/program/info/meat_marketing_processing</t>
  </si>
  <si>
    <t>Carcass weight (enter value from C19 or D19 above)</t>
  </si>
  <si>
    <t>enter value generated in cell C19 or D19</t>
  </si>
  <si>
    <t>To advance to the Instructions and Pricing Worksheet, click on the tabs below.</t>
  </si>
  <si>
    <t>carcass value + slaughter plus+ cut &amp; wrap</t>
  </si>
  <si>
    <r>
      <rPr>
        <b/>
        <sz val="11"/>
        <color theme="1"/>
        <rFont val="Calibri"/>
        <family val="2"/>
        <scheme val="minor"/>
      </rPr>
      <t>Reviewed by:</t>
    </r>
    <r>
      <rPr>
        <sz val="11"/>
        <color theme="1"/>
        <rFont val="Calibri"/>
        <family val="2"/>
        <scheme val="minor"/>
      </rPr>
      <t xml:space="preserve"> </t>
    </r>
  </si>
  <si>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</si>
  <si>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This spreadsheet/ worksheet can be used to help buyers and sellers determine sale prices for direct marketing of lambs.</t>
  </si>
  <si>
    <t>This spreadsheet tool can be utilized to calcluate estimated gain/loss for lamb producers direct marketing lamb. It can also be used for lamb producers to provide information on cost comparison, expected amount of lamb, etc. It is intended to be used by lamb producers direct marketing lamb, mainly in the form of freezer lamb when selling whole animals.</t>
  </si>
  <si>
    <t>https://www.canr.msu.edu/sheep_goats/index</t>
  </si>
  <si>
    <t>Example       May 2020</t>
  </si>
  <si>
    <t xml:space="preserve">commission, checkoff, death loss, vet and medical, interest on feeder and feed, etc. </t>
  </si>
  <si>
    <t>if different than estimated percentage from above</t>
  </si>
  <si>
    <t>Slaughter, cutting, wrapping and freezing cost</t>
  </si>
  <si>
    <t>cost from locker plant, typically flat fee per lamb</t>
  </si>
  <si>
    <t>obtained from area sales data or https://www.ams.usda.gov/mnreports/ams_1840.pdf</t>
  </si>
  <si>
    <t>https://www.ams.usda.gov/mnreports/lswlamb.pdf</t>
  </si>
  <si>
    <t>Example      May 2020</t>
  </si>
  <si>
    <t>Freezer Goat Pricing Spreadsheet</t>
  </si>
  <si>
    <t>Current retail price of goat</t>
  </si>
  <si>
    <t>Goat pricing example comparing live price and hanging carcass price</t>
  </si>
  <si>
    <t>current retail price - estimated final packaged price/lb</t>
  </si>
  <si>
    <t>Freezer Goat Pricing Worksheet ver 1.0</t>
  </si>
  <si>
    <r>
      <rPr>
        <b/>
        <sz val="16"/>
        <color theme="1"/>
        <rFont val="Calibri"/>
        <family val="2"/>
        <scheme val="minor"/>
      </rPr>
      <t>Developed by:</t>
    </r>
    <r>
      <rPr>
        <sz val="16"/>
        <color theme="1"/>
        <rFont val="Calibri"/>
        <family val="2"/>
        <scheme val="minor"/>
      </rPr>
      <t xml:space="preserve"> Jeannine Schweihofer, Mike Metzger, J. Roy Black</t>
    </r>
  </si>
  <si>
    <t>Goat 48 - 52% dending on breed</t>
  </si>
  <si>
    <t>Facilities including labor</t>
  </si>
  <si>
    <t>Cost of producing meat goat example</t>
  </si>
  <si>
    <t>facilities cost x days on feed (i.e. $0.20/d and 60 days on feed)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</si>
</sst>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18"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7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5" fontId="7" fillId="0" borderId="0" xfId="0" applyNumberFormat="1" applyFont="1" applyAlignme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0" fillId="0" borderId="0" xfId="0" applyProtection="1"/>
    <xf numFmtId="0" fontId="16" fillId="4" borderId="0" xfId="0" applyFont="1" applyFill="1" applyProtection="1"/>
    <xf numFmtId="0" fontId="16" fillId="0" borderId="0" xfId="0" applyFont="1" applyProtection="1"/>
    <xf numFmtId="0" fontId="0" fillId="0" borderId="0" xfId="0" applyAlignment="1" applyProtection="1">
      <alignment horizontal="center"/>
    </xf>
    <xf numFmtId="0" fontId="16" fillId="3" borderId="0" xfId="0" applyFont="1" applyFill="1" applyProtection="1"/>
    <xf numFmtId="0" fontId="16" fillId="6" borderId="0" xfId="0" applyFont="1" applyFill="1" applyProtection="1"/>
    <xf numFmtId="0" fontId="1" fillId="0" borderId="0" xfId="0" applyFont="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0" fillId="0" borderId="0" xfId="0" applyFont="1" applyProtection="1"/>
    <xf numFmtId="0" fontId="12" fillId="0" borderId="0" xfId="0" applyFont="1" applyFill="1" applyProtection="1"/>
    <xf numFmtId="0" fontId="11" fillId="0" borderId="0" xfId="0" applyFont="1" applyAlignment="1" applyProtection="1">
      <alignment horizontal="center"/>
    </xf>
    <xf numFmtId="44" fontId="11" fillId="2" borderId="1" xfId="1" applyFont="1" applyFill="1" applyBorder="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0" fillId="0" borderId="3" xfId="0" applyFont="1" applyBorder="1" applyAlignment="1" applyProtection="1">
      <alignment horizontal="center"/>
    </xf>
    <xf numFmtId="44" fontId="10" fillId="0" borderId="4" xfId="1" applyFont="1" applyBorder="1" applyProtection="1"/>
    <xf numFmtId="0" fontId="0" fillId="0" borderId="0" xfId="0" applyFill="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0" fontId="11" fillId="0" borderId="1" xfId="0" applyFont="1" applyBorder="1" applyProtection="1"/>
    <xf numFmtId="164" fontId="11" fillId="2" borderId="1" xfId="0" applyNumberFormat="1" applyFont="1" applyFill="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applyProtection="1"/>
    <xf numFmtId="0" fontId="11" fillId="0" borderId="6" xfId="0" applyFont="1" applyBorder="1" applyAlignment="1" applyProtection="1">
      <alignment horizontal="center"/>
    </xf>
    <xf numFmtId="6" fontId="10" fillId="2" borderId="4" xfId="0" applyNumberFormat="1" applyFont="1" applyFill="1" applyBorder="1" applyProtection="1"/>
    <xf numFmtId="0" fontId="0" fillId="5" borderId="0" xfId="0" applyFill="1" applyProtection="1"/>
    <xf numFmtId="0" fontId="2" fillId="0" borderId="0" xfId="0" applyFont="1" applyProtection="1"/>
    <xf numFmtId="0" fontId="11" fillId="2" borderId="1" xfId="0" applyNumberFormat="1" applyFont="1" applyFill="1" applyBorder="1" applyProtection="1"/>
    <xf numFmtId="0" fontId="4" fillId="0" borderId="0" xfId="2" applyProtection="1"/>
    <xf numFmtId="44" fontId="11" fillId="5" borderId="1" xfId="1" applyFont="1" applyFill="1" applyBorder="1" applyProtection="1"/>
    <xf numFmtId="0" fontId="11" fillId="0" borderId="3" xfId="0" applyFont="1" applyBorder="1" applyProtection="1"/>
    <xf numFmtId="166" fontId="10" fillId="0" borderId="4" xfId="3" applyNumberFormat="1" applyFont="1" applyBorder="1" applyProtection="1"/>
    <xf numFmtId="0" fontId="11" fillId="0" borderId="3" xfId="0" applyFont="1" applyBorder="1" applyAlignment="1" applyProtection="1">
      <alignment horizontal="center"/>
    </xf>
    <xf numFmtId="0" fontId="10" fillId="2" borderId="4" xfId="0" applyFont="1" applyFill="1" applyBorder="1" applyProtection="1"/>
    <xf numFmtId="0" fontId="4" fillId="0" borderId="0" xfId="2" applyProtection="1">
      <protection locked="0"/>
    </xf>
    <xf numFmtId="0" fontId="10" fillId="0" borderId="0" xfId="0" applyFont="1" applyAlignment="1">
      <alignment horizontal="left" wrapText="1"/>
    </xf>
    <xf numFmtId="0" fontId="4" fillId="0" borderId="0" xfId="2"/>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xf numFmtId="0" fontId="11" fillId="0" borderId="0" xfId="0" applyFont="1" applyFill="1" applyProtection="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273050</xdr:colOff>
      <xdr:row>4</xdr:row>
      <xdr:rowOff>25400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anr.msu.edu/sheep_goats/index"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ams.usda.gov/mnreports/lswlamb.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zoomScaleNormal="100" workbookViewId="0">
      <selection activeCell="A20" sqref="A20"/>
    </sheetView>
  </sheetViews>
  <sheetFormatPr defaultRowHeight="14.5" x14ac:dyDescent="0.35"/>
  <cols>
    <col min="9" max="9" width="9.453125" customWidth="1"/>
  </cols>
  <sheetData>
    <row r="7" spans="1:10" ht="15" x14ac:dyDescent="0.25">
      <c r="E7" s="1"/>
    </row>
    <row r="15" spans="1:10" ht="33.75" x14ac:dyDescent="0.5">
      <c r="A15" s="61" t="s">
        <v>86</v>
      </c>
      <c r="B15" s="61"/>
      <c r="C15" s="61"/>
      <c r="D15" s="61"/>
      <c r="E15" s="61"/>
      <c r="F15" s="61"/>
      <c r="G15" s="61"/>
      <c r="H15" s="61"/>
      <c r="I15" s="61"/>
      <c r="J15" s="11"/>
    </row>
    <row r="16" spans="1:10" ht="26.25" customHeight="1" x14ac:dyDescent="0.5">
      <c r="A16" s="62">
        <v>43959</v>
      </c>
      <c r="B16" s="62"/>
      <c r="C16" s="62"/>
      <c r="D16" s="62"/>
      <c r="E16" s="62"/>
      <c r="F16" s="62"/>
      <c r="G16" s="62"/>
      <c r="H16" s="62"/>
      <c r="I16" s="62"/>
      <c r="J16" s="12"/>
    </row>
    <row r="17" spans="1:10" ht="15" customHeight="1" x14ac:dyDescent="0.2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64" t="s">
        <v>87</v>
      </c>
      <c r="B19" s="64"/>
      <c r="C19" s="64"/>
      <c r="D19" s="64"/>
      <c r="E19" s="64"/>
      <c r="F19" s="64"/>
      <c r="G19" s="64"/>
      <c r="H19" s="64"/>
      <c r="I19" s="64"/>
      <c r="J19" s="10"/>
    </row>
    <row r="20" spans="1:10" ht="15" customHeight="1" x14ac:dyDescent="0.5">
      <c r="A20" s="10"/>
      <c r="B20" s="10"/>
      <c r="C20" s="10"/>
      <c r="D20" s="10"/>
      <c r="E20" s="10"/>
      <c r="F20" s="10"/>
      <c r="G20" s="10"/>
      <c r="H20" s="10"/>
      <c r="I20" s="10"/>
      <c r="J20" s="10"/>
    </row>
    <row r="21" spans="1:10" x14ac:dyDescent="0.35">
      <c r="A21" s="63" t="s">
        <v>69</v>
      </c>
      <c r="B21" s="63"/>
      <c r="C21" s="63"/>
      <c r="D21" s="63"/>
      <c r="E21" s="63"/>
      <c r="F21" s="63"/>
      <c r="G21" s="63"/>
      <c r="H21" s="63"/>
      <c r="I21" s="63"/>
      <c r="J21" s="2"/>
    </row>
    <row r="22" spans="1:10" x14ac:dyDescent="0.35">
      <c r="A22" s="63"/>
      <c r="B22" s="63"/>
      <c r="C22" s="63"/>
      <c r="D22" s="63"/>
      <c r="E22" s="63"/>
      <c r="F22" s="63"/>
      <c r="G22" s="63"/>
      <c r="H22" s="63"/>
      <c r="I22" s="63"/>
      <c r="J22" s="2"/>
    </row>
    <row r="23" spans="1:10" x14ac:dyDescent="0.35">
      <c r="A23" t="s">
        <v>67</v>
      </c>
      <c r="J23" s="2"/>
    </row>
    <row r="24" spans="1:10" ht="139.5" customHeight="1" x14ac:dyDescent="0.35">
      <c r="A24" s="63" t="s">
        <v>70</v>
      </c>
      <c r="B24" s="63"/>
      <c r="C24" s="63"/>
      <c r="D24" s="63"/>
      <c r="E24" s="63"/>
      <c r="F24" s="63"/>
      <c r="G24" s="63"/>
      <c r="H24" s="63"/>
      <c r="I24" s="63"/>
      <c r="J24" s="2"/>
    </row>
    <row r="25" spans="1:10" x14ac:dyDescent="0.35">
      <c r="A25" s="2"/>
      <c r="B25" s="2"/>
      <c r="C25" s="2"/>
      <c r="D25" s="2"/>
      <c r="E25" s="2"/>
      <c r="F25" s="2"/>
      <c r="G25" s="2"/>
      <c r="H25" s="2"/>
      <c r="I25" s="2"/>
      <c r="J25" s="2"/>
    </row>
    <row r="26" spans="1:10" ht="123.75" customHeight="1" x14ac:dyDescent="0.35">
      <c r="A26" s="63"/>
      <c r="B26" s="63"/>
      <c r="C26" s="63"/>
      <c r="D26" s="63"/>
      <c r="E26" s="63"/>
      <c r="F26" s="63"/>
      <c r="G26" s="63"/>
      <c r="H26" s="63"/>
      <c r="I26" s="63"/>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3UsNNB0qDz4t5YapOI8OJvTfXpaQ4I5o7VKLqz4zT3UhfD9LFkPyR1Tk8vNO/niQvX7yBzQfyriwqOaFyiA33Q==" saltValue="p6FhIAHRKVqdWZtxyrOGng=="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workbookViewId="0">
      <selection activeCell="A20" sqref="A20"/>
    </sheetView>
  </sheetViews>
  <sheetFormatPr defaultColWidth="9.1796875" defaultRowHeight="15.5" x14ac:dyDescent="0.35"/>
  <cols>
    <col min="1" max="16384" width="9.1796875" style="4"/>
  </cols>
  <sheetData>
    <row r="1" spans="1:9" ht="15.75" x14ac:dyDescent="0.25">
      <c r="A1" s="3" t="s">
        <v>15</v>
      </c>
    </row>
    <row r="2" spans="1:9" ht="32.25" customHeight="1" x14ac:dyDescent="0.35">
      <c r="A2" s="65" t="s">
        <v>71</v>
      </c>
      <c r="B2" s="65"/>
      <c r="C2" s="65"/>
      <c r="D2" s="65"/>
      <c r="E2" s="65"/>
      <c r="F2" s="65"/>
      <c r="G2" s="65"/>
      <c r="H2" s="65"/>
      <c r="I2" s="65"/>
    </row>
    <row r="4" spans="1:9" ht="79.5" customHeight="1" x14ac:dyDescent="0.35">
      <c r="A4" s="65" t="s">
        <v>72</v>
      </c>
      <c r="B4" s="65"/>
      <c r="C4" s="65"/>
      <c r="D4" s="65"/>
      <c r="E4" s="65"/>
      <c r="F4" s="65"/>
      <c r="G4" s="65"/>
      <c r="H4" s="65"/>
      <c r="I4" s="65"/>
    </row>
    <row r="6" spans="1:9" ht="15.75" x14ac:dyDescent="0.25">
      <c r="A6" s="3" t="s">
        <v>37</v>
      </c>
    </row>
    <row r="7" spans="1:9" ht="15.75" x14ac:dyDescent="0.25">
      <c r="A7" s="4" t="s">
        <v>14</v>
      </c>
    </row>
    <row r="8" spans="1:9" ht="47.25" customHeight="1" x14ac:dyDescent="0.25">
      <c r="A8" s="65" t="s">
        <v>57</v>
      </c>
      <c r="B8" s="65"/>
      <c r="C8" s="65"/>
      <c r="D8" s="65"/>
      <c r="E8" s="65"/>
      <c r="F8" s="65"/>
      <c r="G8" s="65"/>
      <c r="H8" s="65"/>
      <c r="I8" s="65"/>
    </row>
    <row r="9" spans="1:9" ht="15.75" x14ac:dyDescent="0.25">
      <c r="A9" s="5"/>
      <c r="B9" s="4" t="s">
        <v>8</v>
      </c>
    </row>
    <row r="10" spans="1:9" ht="15.75" x14ac:dyDescent="0.25">
      <c r="A10" s="6"/>
      <c r="B10" s="4" t="s">
        <v>11</v>
      </c>
    </row>
    <row r="11" spans="1:9" ht="15.75" x14ac:dyDescent="0.25">
      <c r="A11" s="7"/>
      <c r="B11" s="4" t="s">
        <v>38</v>
      </c>
    </row>
    <row r="12" spans="1:9" x14ac:dyDescent="0.35">
      <c r="A12" s="8"/>
      <c r="B12" s="4" t="s">
        <v>55</v>
      </c>
    </row>
    <row r="13" spans="1:9" x14ac:dyDescent="0.35">
      <c r="A13" s="9"/>
    </row>
    <row r="14" spans="1:9" ht="48" customHeight="1" x14ac:dyDescent="0.35">
      <c r="A14" s="66" t="s">
        <v>58</v>
      </c>
      <c r="B14" s="66"/>
      <c r="C14" s="66"/>
      <c r="D14" s="66"/>
      <c r="E14" s="66"/>
      <c r="F14" s="66"/>
      <c r="G14" s="66"/>
      <c r="H14" s="66"/>
      <c r="I14" s="66"/>
    </row>
    <row r="15" spans="1:9" ht="15.5" customHeight="1" x14ac:dyDescent="0.35">
      <c r="A15" s="59"/>
      <c r="B15" s="59"/>
      <c r="C15" s="59"/>
      <c r="D15" s="59"/>
      <c r="E15" s="59"/>
      <c r="F15" s="59"/>
      <c r="G15" s="59"/>
      <c r="H15" s="59"/>
      <c r="I15" s="59"/>
    </row>
    <row r="16" spans="1:9" ht="16" customHeight="1" x14ac:dyDescent="0.35">
      <c r="A16" t="s">
        <v>67</v>
      </c>
      <c r="B16" s="59"/>
      <c r="C16" s="59"/>
      <c r="D16" s="59"/>
      <c r="E16" s="59"/>
      <c r="F16" s="59"/>
      <c r="G16" s="59"/>
      <c r="H16" s="59"/>
      <c r="I16" s="59"/>
    </row>
    <row r="18" spans="1:9" x14ac:dyDescent="0.35">
      <c r="A18" s="3" t="s">
        <v>52</v>
      </c>
    </row>
    <row r="19" spans="1:9" ht="32.25" customHeight="1" x14ac:dyDescent="0.35">
      <c r="A19" s="65" t="s">
        <v>59</v>
      </c>
      <c r="B19" s="65"/>
      <c r="C19" s="65"/>
      <c r="D19" s="65"/>
      <c r="E19" s="65"/>
      <c r="F19" s="65"/>
      <c r="G19" s="65"/>
      <c r="H19" s="65"/>
      <c r="I19" s="65"/>
    </row>
    <row r="20" spans="1:9" x14ac:dyDescent="0.35">
      <c r="A20" s="58" t="s">
        <v>53</v>
      </c>
    </row>
    <row r="21" spans="1:9" x14ac:dyDescent="0.35">
      <c r="A21" s="58" t="s">
        <v>64</v>
      </c>
    </row>
    <row r="22" spans="1:9" x14ac:dyDescent="0.35">
      <c r="A22" s="60" t="s">
        <v>73</v>
      </c>
    </row>
    <row r="23" spans="1:9" x14ac:dyDescent="0.35">
      <c r="A23" s="24" t="s">
        <v>7</v>
      </c>
    </row>
    <row r="24" spans="1:9" x14ac:dyDescent="0.35">
      <c r="A24" s="58" t="s">
        <v>6</v>
      </c>
    </row>
  </sheetData>
  <sheetProtection algorithmName="SHA-512" hashValue="1lA+ZPHHU2pVMZHJd2F2vVHZKY4Dx8ZCbi7GBoPBjSDl5dSi6t52RVdAp8STq0o05Cv7SgI96lV7i7qwPiG9sQ==" saltValue="6vhUKhJ8UKkdANcvlVUiaw==" spinCount="100000"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tabSelected="1" zoomScale="125" zoomScaleNormal="125" workbookViewId="0">
      <selection activeCell="D30" sqref="D30"/>
    </sheetView>
  </sheetViews>
  <sheetFormatPr defaultRowHeight="14.5" x14ac:dyDescent="0.35"/>
  <cols>
    <col min="1" max="1" width="40" style="17" customWidth="1"/>
    <col min="2" max="2" width="4.54296875" style="17" customWidth="1"/>
    <col min="3" max="3" width="12.7265625" style="17" customWidth="1"/>
    <col min="4" max="4" width="12.54296875" style="17" customWidth="1"/>
    <col min="5" max="5" width="6.54296875" style="20" customWidth="1"/>
    <col min="6" max="6" width="12.54296875" style="17" customWidth="1"/>
    <col min="7" max="9" width="8.7265625" style="17"/>
    <col min="10" max="10" width="7.1796875" style="17" customWidth="1"/>
    <col min="11" max="16384" width="8.7265625" style="17"/>
  </cols>
  <sheetData>
    <row r="1" spans="1:13" ht="18.75" x14ac:dyDescent="0.3">
      <c r="A1" s="69" t="s">
        <v>82</v>
      </c>
      <c r="B1" s="69"/>
      <c r="C1" s="69"/>
      <c r="D1" s="69"/>
      <c r="E1" s="69"/>
      <c r="F1" s="69"/>
    </row>
    <row r="2" spans="1:13" ht="15" x14ac:dyDescent="0.25">
      <c r="A2" s="18"/>
      <c r="B2" s="19" t="s">
        <v>8</v>
      </c>
    </row>
    <row r="3" spans="1:13" ht="15" x14ac:dyDescent="0.25">
      <c r="A3" s="21"/>
      <c r="B3" s="19" t="s">
        <v>11</v>
      </c>
    </row>
    <row r="4" spans="1:13" ht="15" x14ac:dyDescent="0.25">
      <c r="A4" s="22"/>
      <c r="B4" s="19" t="s">
        <v>66</v>
      </c>
    </row>
    <row r="5" spans="1:13" s="23" customFormat="1" ht="18.5" x14ac:dyDescent="0.45">
      <c r="A5" s="67" t="s">
        <v>90</v>
      </c>
      <c r="B5" s="67"/>
      <c r="C5" s="67"/>
      <c r="D5" s="67"/>
      <c r="E5" s="67"/>
      <c r="F5" s="67"/>
    </row>
    <row r="6" spans="1:13" s="24" customFormat="1" ht="31" x14ac:dyDescent="0.35">
      <c r="D6" s="25" t="s">
        <v>0</v>
      </c>
      <c r="E6" s="26" t="s">
        <v>44</v>
      </c>
      <c r="F6" s="27" t="s">
        <v>74</v>
      </c>
      <c r="G6" s="28" t="s">
        <v>10</v>
      </c>
    </row>
    <row r="7" spans="1:13" s="24" customFormat="1" ht="15.75" x14ac:dyDescent="0.25">
      <c r="A7" s="29" t="s">
        <v>39</v>
      </c>
      <c r="D7" s="13">
        <v>75</v>
      </c>
      <c r="E7" s="30"/>
      <c r="F7" s="31">
        <v>75</v>
      </c>
      <c r="G7" s="24" t="s">
        <v>41</v>
      </c>
    </row>
    <row r="8" spans="1:13" s="24" customFormat="1" ht="15.75" x14ac:dyDescent="0.25">
      <c r="A8" s="29" t="s">
        <v>16</v>
      </c>
      <c r="D8" s="13">
        <v>48</v>
      </c>
      <c r="E8" s="30"/>
      <c r="F8" s="31">
        <v>48</v>
      </c>
      <c r="G8" s="24" t="s">
        <v>17</v>
      </c>
    </row>
    <row r="9" spans="1:13" s="24" customFormat="1" ht="15.75" x14ac:dyDescent="0.25">
      <c r="A9" s="29" t="s">
        <v>62</v>
      </c>
      <c r="D9" s="13">
        <v>10</v>
      </c>
      <c r="E9" s="30"/>
      <c r="F9" s="31">
        <v>10</v>
      </c>
      <c r="G9" s="24" t="s">
        <v>18</v>
      </c>
    </row>
    <row r="10" spans="1:13" s="24" customFormat="1" ht="15.75" x14ac:dyDescent="0.25">
      <c r="A10" s="29" t="s">
        <v>89</v>
      </c>
      <c r="D10" s="13">
        <v>15</v>
      </c>
      <c r="E10" s="30"/>
      <c r="F10" s="31">
        <v>15</v>
      </c>
      <c r="G10" s="70" t="s">
        <v>91</v>
      </c>
      <c r="H10" s="70"/>
      <c r="I10" s="70"/>
      <c r="J10" s="70"/>
      <c r="K10" s="70"/>
      <c r="L10" s="70"/>
      <c r="M10" s="70"/>
    </row>
    <row r="11" spans="1:13" s="24" customFormat="1" ht="15.75" x14ac:dyDescent="0.25">
      <c r="A11" s="29" t="s">
        <v>61</v>
      </c>
      <c r="D11" s="13">
        <v>10</v>
      </c>
      <c r="E11" s="30"/>
      <c r="F11" s="31">
        <v>10</v>
      </c>
      <c r="G11" s="24" t="s">
        <v>56</v>
      </c>
    </row>
    <row r="12" spans="1:13" s="24" customFormat="1" ht="15.75" x14ac:dyDescent="0.25">
      <c r="A12" s="29" t="s">
        <v>63</v>
      </c>
      <c r="D12" s="13">
        <v>10</v>
      </c>
      <c r="E12" s="30"/>
      <c r="F12" s="31">
        <v>10</v>
      </c>
      <c r="G12" s="24" t="s">
        <v>75</v>
      </c>
    </row>
    <row r="13" spans="1:13" s="28" customFormat="1" ht="16.5" thickBot="1" x14ac:dyDescent="0.3">
      <c r="A13" s="32" t="s">
        <v>19</v>
      </c>
      <c r="B13" s="33"/>
      <c r="C13" s="33"/>
      <c r="D13" s="34">
        <f>SUM(D7:D12)</f>
        <v>168</v>
      </c>
      <c r="E13" s="35"/>
      <c r="F13" s="36">
        <f>SUM(F7:F12)</f>
        <v>168</v>
      </c>
    </row>
    <row r="14" spans="1:13" ht="5.25" customHeight="1" thickTop="1" x14ac:dyDescent="0.25">
      <c r="A14" s="37"/>
    </row>
    <row r="15" spans="1:13" s="23" customFormat="1" ht="18.75" x14ac:dyDescent="0.3">
      <c r="A15" s="68" t="s">
        <v>84</v>
      </c>
      <c r="B15" s="68"/>
      <c r="C15" s="68"/>
      <c r="D15" s="68"/>
      <c r="E15" s="68"/>
      <c r="F15" s="68"/>
    </row>
    <row r="16" spans="1:13" s="24" customFormat="1" ht="46.5" x14ac:dyDescent="0.35">
      <c r="C16" s="38" t="s">
        <v>46</v>
      </c>
      <c r="D16" s="25" t="s">
        <v>47</v>
      </c>
      <c r="E16" s="26" t="s">
        <v>44</v>
      </c>
      <c r="F16" s="27" t="s">
        <v>74</v>
      </c>
      <c r="G16" s="28" t="s">
        <v>10</v>
      </c>
    </row>
    <row r="17" spans="1:11" s="24" customFormat="1" ht="15.5" x14ac:dyDescent="0.35">
      <c r="A17" s="24" t="s">
        <v>24</v>
      </c>
      <c r="C17" s="14">
        <v>85</v>
      </c>
      <c r="D17" s="39">
        <f>D19/(D18/100)</f>
        <v>85</v>
      </c>
      <c r="E17" s="30" t="s">
        <v>2</v>
      </c>
      <c r="F17" s="40">
        <v>85</v>
      </c>
      <c r="G17" s="24" t="s">
        <v>12</v>
      </c>
    </row>
    <row r="18" spans="1:11" s="24" customFormat="1" ht="15.5" x14ac:dyDescent="0.35">
      <c r="A18" s="24" t="s">
        <v>50</v>
      </c>
      <c r="C18" s="14">
        <v>50</v>
      </c>
      <c r="D18" s="15">
        <v>50</v>
      </c>
      <c r="E18" s="30" t="s">
        <v>1</v>
      </c>
      <c r="F18" s="40">
        <v>50</v>
      </c>
      <c r="G18" s="24" t="s">
        <v>88</v>
      </c>
      <c r="K18" s="24" t="s">
        <v>51</v>
      </c>
    </row>
    <row r="19" spans="1:11" s="24" customFormat="1" ht="15.5" x14ac:dyDescent="0.35">
      <c r="A19" s="24" t="s">
        <v>25</v>
      </c>
      <c r="C19" s="41">
        <f>C17*(C18/100)</f>
        <v>42.5</v>
      </c>
      <c r="D19" s="14">
        <v>42.5</v>
      </c>
      <c r="E19" s="30" t="s">
        <v>2</v>
      </c>
      <c r="F19" s="40">
        <v>42.5</v>
      </c>
      <c r="G19" s="24" t="s">
        <v>40</v>
      </c>
    </row>
    <row r="20" spans="1:11" s="24" customFormat="1" ht="15.5" x14ac:dyDescent="0.35">
      <c r="A20" s="24" t="s">
        <v>26</v>
      </c>
      <c r="C20" s="13">
        <v>5</v>
      </c>
      <c r="D20" s="13">
        <v>5</v>
      </c>
      <c r="E20" s="30" t="s">
        <v>21</v>
      </c>
      <c r="F20" s="42">
        <v>5</v>
      </c>
      <c r="G20" s="24" t="s">
        <v>9</v>
      </c>
    </row>
    <row r="21" spans="1:11" s="24" customFormat="1" ht="15.5" x14ac:dyDescent="0.35">
      <c r="A21" s="24" t="s">
        <v>45</v>
      </c>
      <c r="C21" s="43">
        <f>C19*C20</f>
        <v>212.5</v>
      </c>
      <c r="D21" s="44">
        <f>D19*D20</f>
        <v>212.5</v>
      </c>
      <c r="E21" s="30"/>
      <c r="F21" s="42">
        <v>212.5</v>
      </c>
      <c r="G21" s="24" t="s">
        <v>3</v>
      </c>
    </row>
    <row r="22" spans="1:11" s="24" customFormat="1" ht="15.5" x14ac:dyDescent="0.35">
      <c r="A22" s="24" t="s">
        <v>27</v>
      </c>
      <c r="C22" s="43">
        <f>C21/C17</f>
        <v>2.5</v>
      </c>
      <c r="D22" s="44">
        <f>D21/D17</f>
        <v>2.5</v>
      </c>
      <c r="E22" s="30" t="s">
        <v>21</v>
      </c>
      <c r="F22" s="42">
        <v>2.5</v>
      </c>
      <c r="G22" s="24" t="s">
        <v>4</v>
      </c>
    </row>
    <row r="23" spans="1:11" s="24" customFormat="1" ht="15.5" x14ac:dyDescent="0.35">
      <c r="A23" s="24" t="s">
        <v>28</v>
      </c>
      <c r="C23" s="13">
        <v>2.5</v>
      </c>
      <c r="D23" s="13">
        <v>2.5</v>
      </c>
      <c r="E23" s="30" t="s">
        <v>21</v>
      </c>
      <c r="F23" s="42">
        <v>2.5</v>
      </c>
      <c r="G23" s="24" t="s">
        <v>79</v>
      </c>
    </row>
    <row r="24" spans="1:11" s="24" customFormat="1" ht="15.5" x14ac:dyDescent="0.35">
      <c r="A24" s="28" t="s">
        <v>48</v>
      </c>
      <c r="C24" s="45">
        <f>(C22*C17)-(C23*C17)</f>
        <v>0</v>
      </c>
      <c r="D24" s="45">
        <f>(D22*(D19/D18)*100)-(D23*D17)</f>
        <v>0</v>
      </c>
      <c r="E24" s="30" t="s">
        <v>22</v>
      </c>
      <c r="F24" s="46">
        <v>0</v>
      </c>
      <c r="G24" s="24" t="s">
        <v>60</v>
      </c>
    </row>
    <row r="25" spans="1:11" s="28" customFormat="1" ht="16" thickBot="1" x14ac:dyDescent="0.4">
      <c r="A25" s="33" t="s">
        <v>49</v>
      </c>
      <c r="B25" s="33"/>
      <c r="C25" s="36">
        <f>C21-D13</f>
        <v>44.5</v>
      </c>
      <c r="D25" s="36">
        <f>D21-D13</f>
        <v>44.5</v>
      </c>
      <c r="E25" s="47" t="s">
        <v>22</v>
      </c>
      <c r="F25" s="48">
        <v>44.5</v>
      </c>
      <c r="G25" s="24" t="s">
        <v>60</v>
      </c>
    </row>
    <row r="26" spans="1:11" ht="5.25" customHeight="1" thickTop="1" x14ac:dyDescent="0.35">
      <c r="F26" s="49"/>
    </row>
    <row r="27" spans="1:11" s="50" customFormat="1" ht="18.5" x14ac:dyDescent="0.45">
      <c r="A27" s="69" t="s">
        <v>42</v>
      </c>
      <c r="B27" s="69"/>
      <c r="C27" s="69"/>
      <c r="D27" s="69"/>
      <c r="E27" s="69"/>
      <c r="F27" s="69"/>
    </row>
    <row r="28" spans="1:11" s="50" customFormat="1" ht="18.5" x14ac:dyDescent="0.45">
      <c r="A28" s="68" t="s">
        <v>43</v>
      </c>
      <c r="B28" s="68"/>
      <c r="C28" s="68"/>
      <c r="D28" s="68"/>
      <c r="E28" s="68"/>
      <c r="F28" s="68"/>
    </row>
    <row r="29" spans="1:11" s="24" customFormat="1" ht="31" x14ac:dyDescent="0.35">
      <c r="D29" s="25" t="s">
        <v>0</v>
      </c>
      <c r="E29" s="26" t="s">
        <v>44</v>
      </c>
      <c r="F29" s="27" t="s">
        <v>81</v>
      </c>
      <c r="G29" s="28" t="s">
        <v>10</v>
      </c>
    </row>
    <row r="30" spans="1:11" s="24" customFormat="1" ht="15.5" x14ac:dyDescent="0.35">
      <c r="A30" s="24" t="s">
        <v>65</v>
      </c>
      <c r="D30" s="16">
        <f>D19</f>
        <v>42.5</v>
      </c>
      <c r="E30" s="30" t="s">
        <v>2</v>
      </c>
      <c r="F30" s="40">
        <v>42.5</v>
      </c>
      <c r="G30" s="24" t="s">
        <v>29</v>
      </c>
    </row>
    <row r="31" spans="1:11" s="24" customFormat="1" ht="15.5" x14ac:dyDescent="0.35">
      <c r="A31" s="24" t="s">
        <v>30</v>
      </c>
      <c r="D31" s="14">
        <v>65</v>
      </c>
      <c r="E31" s="30" t="s">
        <v>1</v>
      </c>
      <c r="F31" s="51">
        <v>65</v>
      </c>
      <c r="G31" s="24" t="s">
        <v>76</v>
      </c>
    </row>
    <row r="32" spans="1:11" s="24" customFormat="1" ht="15.5" x14ac:dyDescent="0.35">
      <c r="A32" s="24" t="s">
        <v>31</v>
      </c>
      <c r="D32" s="41">
        <f>D30*(D31/100)</f>
        <v>27.625</v>
      </c>
      <c r="E32" s="30" t="s">
        <v>2</v>
      </c>
      <c r="F32" s="40">
        <v>28</v>
      </c>
      <c r="G32" s="24" t="s">
        <v>5</v>
      </c>
    </row>
    <row r="33" spans="1:9" s="24" customFormat="1" ht="15.5" x14ac:dyDescent="0.35">
      <c r="A33" s="24" t="s">
        <v>77</v>
      </c>
      <c r="D33" s="13">
        <v>75</v>
      </c>
      <c r="E33" s="30" t="s">
        <v>22</v>
      </c>
      <c r="F33" s="31">
        <v>75</v>
      </c>
      <c r="G33" s="24" t="s">
        <v>78</v>
      </c>
    </row>
    <row r="34" spans="1:9" s="24" customFormat="1" ht="15.5" x14ac:dyDescent="0.35">
      <c r="A34" s="24" t="s">
        <v>32</v>
      </c>
      <c r="D34" s="43">
        <f>D21+D33</f>
        <v>287.5</v>
      </c>
      <c r="E34" s="30"/>
      <c r="F34" s="31">
        <v>287.5</v>
      </c>
      <c r="G34" s="24" t="s">
        <v>68</v>
      </c>
    </row>
    <row r="35" spans="1:9" s="24" customFormat="1" ht="15.5" x14ac:dyDescent="0.35">
      <c r="A35" s="24" t="s">
        <v>33</v>
      </c>
      <c r="D35" s="43">
        <f>D34/D32</f>
        <v>10.407239819004525</v>
      </c>
      <c r="E35" s="30" t="s">
        <v>21</v>
      </c>
      <c r="F35" s="31">
        <v>10.41</v>
      </c>
      <c r="G35" s="24" t="s">
        <v>36</v>
      </c>
    </row>
    <row r="36" spans="1:9" s="24" customFormat="1" ht="15.5" x14ac:dyDescent="0.35">
      <c r="A36" s="24" t="s">
        <v>83</v>
      </c>
      <c r="D36" s="13">
        <v>11</v>
      </c>
      <c r="E36" s="30" t="s">
        <v>21</v>
      </c>
      <c r="F36" s="31">
        <v>11</v>
      </c>
      <c r="G36" s="24" t="s">
        <v>54</v>
      </c>
      <c r="I36" s="58" t="s">
        <v>80</v>
      </c>
    </row>
    <row r="37" spans="1:9" s="24" customFormat="1" ht="15.5" x14ac:dyDescent="0.35">
      <c r="A37" s="24" t="s">
        <v>20</v>
      </c>
      <c r="D37" s="53">
        <f>D36*D32</f>
        <v>303.875</v>
      </c>
      <c r="E37" s="30"/>
      <c r="F37" s="31">
        <v>303.88</v>
      </c>
      <c r="G37" s="24" t="s">
        <v>34</v>
      </c>
    </row>
    <row r="38" spans="1:9" s="24" customFormat="1" ht="15.5" x14ac:dyDescent="0.35">
      <c r="A38" s="24" t="s">
        <v>23</v>
      </c>
      <c r="D38" s="43">
        <f>D36-D35</f>
        <v>0.59276018099547478</v>
      </c>
      <c r="E38" s="30" t="s">
        <v>21</v>
      </c>
      <c r="F38" s="31">
        <v>0.59</v>
      </c>
      <c r="G38" s="24" t="s">
        <v>85</v>
      </c>
    </row>
    <row r="39" spans="1:9" s="24" customFormat="1" ht="16" thickBot="1" x14ac:dyDescent="0.4">
      <c r="A39" s="33" t="s">
        <v>13</v>
      </c>
      <c r="B39" s="54"/>
      <c r="C39" s="54"/>
      <c r="D39" s="55">
        <f>(1-(D35/D36))*100</f>
        <v>5.3887289181406839</v>
      </c>
      <c r="E39" s="56" t="s">
        <v>1</v>
      </c>
      <c r="F39" s="57">
        <v>5.4</v>
      </c>
      <c r="G39" s="24" t="s">
        <v>35</v>
      </c>
    </row>
    <row r="40" spans="1:9" s="24" customFormat="1" ht="16" thickTop="1" x14ac:dyDescent="0.35">
      <c r="A40" s="52"/>
      <c r="E40" s="30"/>
    </row>
    <row r="41" spans="1:9" s="24" customFormat="1" ht="15.5" x14ac:dyDescent="0.35">
      <c r="E41" s="30"/>
    </row>
    <row r="42" spans="1:9" s="24" customFormat="1" ht="15.5" x14ac:dyDescent="0.35">
      <c r="E42" s="30"/>
    </row>
  </sheetData>
  <sheetProtection algorithmName="SHA-512" hashValue="dwZjaL3ZwafuZnDdsHTxOGJnILNOtDATEinDn1Qo0NkzHgkWd9iEvjsysOXCZhU4MF2GHxX5wfa8QNkPsneW9Q==" saltValue="YEsPk8/Y5bj5N3nUfola8g==" spinCount="100000" sheet="1" selectLockedCells="1"/>
  <mergeCells count="5">
    <mergeCell ref="A5:F5"/>
    <mergeCell ref="A15:F15"/>
    <mergeCell ref="A27:F27"/>
    <mergeCell ref="A28:F28"/>
    <mergeCell ref="A1:F1"/>
  </mergeCells>
  <hyperlinks>
    <hyperlink ref="I36" r:id="rId1" xr:uid="{00000000-0004-0000-0200-000000000000}"/>
  </hyperlinks>
  <pageMargins left="0.5" right="0.5" top="0.5" bottom="0.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Introduction and Instructions</vt:lpstr>
      <vt:lpstr>Pricing Worksheet</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Schweihofer, Jeannine</cp:lastModifiedBy>
  <cp:lastPrinted>2017-03-16T19:23:33Z</cp:lastPrinted>
  <dcterms:created xsi:type="dcterms:W3CDTF">2013-09-19T20:20:14Z</dcterms:created>
  <dcterms:modified xsi:type="dcterms:W3CDTF">2020-05-07T19:58:50Z</dcterms:modified>
</cp:coreProperties>
</file>